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greensqa-my.sharepoint.com/personal/mflorian_greensqa_com/Documents/GREENSQA/ATM/Charlas dictadas/WebinarCT/2024 GreenConference/"/>
    </mc:Choice>
  </mc:AlternateContent>
  <xr:revisionPtr revIDLastSave="770" documentId="11_F25DC773A252ABDACC104850B19B5C265BDE58EB" xr6:coauthVersionLast="47" xr6:coauthVersionMax="47" xr10:uidLastSave="{5CAB4CEC-CCD4-4FB9-B1F4-D5A81EDB4E1F}"/>
  <bookViews>
    <workbookView xWindow="-28920" yWindow="-4905" windowWidth="29040" windowHeight="17640" tabRatio="640" xr2:uid="{00000000-000D-0000-FFFF-FFFF00000000}"/>
  </bookViews>
  <sheets>
    <sheet name="ROI" sheetId="8" r:id="rId1"/>
    <sheet name="Beneficio Total" sheetId="1" r:id="rId2"/>
    <sheet name="MejorasEnLaProductividad" sheetId="2" r:id="rId3"/>
    <sheet name="ReduccionDefectosProduccion" sheetId="3" r:id="rId4"/>
    <sheet name="DowntimeReducido" sheetId="5" r:id="rId5"/>
    <sheet name="ValorNegocioPorTime2Market" sheetId="6" r:id="rId6"/>
    <sheet name="Costo Total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8" l="1"/>
  <c r="J9" i="8"/>
  <c r="G9" i="8"/>
  <c r="H9" i="8"/>
  <c r="I9" i="8"/>
  <c r="F9" i="8"/>
  <c r="D10" i="7" l="1"/>
  <c r="E8" i="8" s="1"/>
  <c r="E10" i="8" s="1"/>
  <c r="I10" i="7"/>
  <c r="G10" i="7"/>
  <c r="H8" i="8" s="1"/>
  <c r="H10" i="8" s="1"/>
  <c r="E10" i="7"/>
  <c r="F8" i="8" s="1"/>
  <c r="H11" i="1"/>
  <c r="G11" i="1"/>
  <c r="F11" i="1"/>
  <c r="E11" i="1"/>
  <c r="D11" i="1"/>
  <c r="H10" i="1"/>
  <c r="F10" i="1"/>
  <c r="G10" i="1" s="1"/>
  <c r="E10" i="1"/>
  <c r="D10" i="1"/>
  <c r="H9" i="1"/>
  <c r="F9" i="1"/>
  <c r="E9" i="1"/>
  <c r="D9" i="1"/>
  <c r="H8" i="1"/>
  <c r="E8" i="1"/>
  <c r="F8" i="1"/>
  <c r="D8" i="1"/>
  <c r="H7" i="1"/>
  <c r="G9" i="1"/>
  <c r="G7" i="1"/>
  <c r="F7" i="1"/>
  <c r="E7" i="1"/>
  <c r="D7" i="1"/>
  <c r="I6" i="6"/>
  <c r="H6" i="6"/>
  <c r="G6" i="6"/>
  <c r="I12" i="6"/>
  <c r="I14" i="6" s="1"/>
  <c r="H12" i="6"/>
  <c r="H14" i="6" s="1"/>
  <c r="G12" i="6"/>
  <c r="G14" i="6" s="1"/>
  <c r="I10" i="5"/>
  <c r="H10" i="5"/>
  <c r="G10" i="5"/>
  <c r="I6" i="3"/>
  <c r="I11" i="3" s="1"/>
  <c r="I13" i="3" s="1"/>
  <c r="I8" i="3"/>
  <c r="H8" i="3"/>
  <c r="G8" i="3"/>
  <c r="H6" i="3"/>
  <c r="H11" i="3" s="1"/>
  <c r="H13" i="3" s="1"/>
  <c r="G6" i="3"/>
  <c r="G11" i="3" s="1"/>
  <c r="G13" i="3" s="1"/>
  <c r="I11" i="2"/>
  <c r="H11" i="2"/>
  <c r="G11" i="2"/>
  <c r="I7" i="2"/>
  <c r="I14" i="2" s="1"/>
  <c r="I16" i="2" s="1"/>
  <c r="H7" i="2"/>
  <c r="H14" i="2" s="1"/>
  <c r="H16" i="2" s="1"/>
  <c r="G7" i="2"/>
  <c r="F10" i="8" l="1"/>
  <c r="H7" i="7"/>
  <c r="H9" i="7"/>
  <c r="H8" i="7"/>
  <c r="F10" i="7"/>
  <c r="G8" i="8" s="1"/>
  <c r="G10" i="8" s="1"/>
  <c r="G8" i="1"/>
  <c r="G15" i="6"/>
  <c r="G16" i="6" s="1"/>
  <c r="I12" i="5"/>
  <c r="G12" i="5"/>
  <c r="H12" i="5"/>
  <c r="G14" i="3"/>
  <c r="G15" i="3" s="1"/>
  <c r="G14" i="2"/>
  <c r="G16" i="2" s="1"/>
  <c r="G17" i="2"/>
  <c r="J10" i="8" l="1"/>
  <c r="J12" i="8" s="1"/>
  <c r="H10" i="7"/>
  <c r="I8" i="8" s="1"/>
  <c r="I10" i="8" s="1"/>
  <c r="G13" i="5"/>
  <c r="G1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GreenSQA</author>
  </authors>
  <commentList>
    <comment ref="E12" authorId="0" shapeId="0" xr:uid="{EFB430F0-8D64-445E-A0A6-FA3E31997713}">
      <text>
        <r>
          <rPr>
            <b/>
            <sz val="9"/>
            <color indexed="81"/>
            <rFont val="Tahoma"/>
            <family val="2"/>
          </rPr>
          <t>GreenSQA:</t>
        </r>
        <r>
          <rPr>
            <sz val="9"/>
            <color indexed="81"/>
            <rFont val="Tahoma"/>
            <family val="2"/>
          </rPr>
          <t xml:space="preserve">
Los empleados vuelven a dedicar la mitad del tiempo ahorrado a trabajo adicional y utilizan el tiempo restante ahorrado para descansos laborales más prolongados o menos trasnochos; lo que mejora cualitativamente sus experiencia laboral.</t>
        </r>
      </text>
    </comment>
    <comment ref="E15" authorId="0" shapeId="0" xr:uid="{BFF023F7-BE5A-4650-AC02-EA8714E6218C}">
      <text>
        <r>
          <rPr>
            <b/>
            <sz val="9"/>
            <color indexed="81"/>
            <rFont val="Tahoma"/>
            <family val="2"/>
          </rPr>
          <t>GreenSQA:</t>
        </r>
        <r>
          <rPr>
            <sz val="9"/>
            <color indexed="81"/>
            <rFont val="Tahoma"/>
            <family val="2"/>
          </rPr>
          <t xml:space="preserve">
• La cantidad de personal de control de calidad y desarrolladores en la organización.
• Ubicación, que puede influir en el salario.
• El enfoque y las capacidades previos de la organización para el desarrollo de aplicaciones antes de utilizar una tecnologia CT especifica.
Forrester para el 2022 ajusta este porcentaje a 10%, es decir baja los beneficios en un 10%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GreenSQA</author>
  </authors>
  <commentList>
    <comment ref="E12" authorId="0" shapeId="0" xr:uid="{982B22C4-E862-447D-B0A3-441F56D57819}">
      <text>
        <r>
          <rPr>
            <b/>
            <sz val="9"/>
            <color indexed="81"/>
            <rFont val="Tahoma"/>
            <family val="2"/>
          </rPr>
          <t>GreenSQA:</t>
        </r>
        <r>
          <rPr>
            <sz val="9"/>
            <color indexed="81"/>
            <rFont val="Tahoma"/>
            <family val="2"/>
          </rPr>
          <t xml:space="preserve">
• Numero de hallazgos generados por mes y el numero que llegan a producción, varia dependiendo de la organización y el tamaño de la aplicación
• La estrategia de calidad de la empresa
• La severidad de los hallazgos que van a influenciar el costo de resolverlo
Forrester para el 2022 ajusta este porcentaje a 15%, es decir baja los beneficios en un 15%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GreenSQA</author>
  </authors>
  <commentList>
    <comment ref="E8" authorId="0" shapeId="0" xr:uid="{F2C2FB30-77E0-4EB3-8F48-992A6083B926}">
      <text>
        <r>
          <rPr>
            <b/>
            <sz val="9"/>
            <color indexed="81"/>
            <rFont val="Tahoma"/>
            <charset val="1"/>
          </rPr>
          <t>GreenSQA:</t>
        </r>
        <r>
          <rPr>
            <sz val="9"/>
            <color indexed="81"/>
            <rFont val="Tahoma"/>
            <charset val="1"/>
          </rPr>
          <t xml:space="preserve">
Sobre los defectos identificados en la reduccion de defectos en produccion Forrester asume que solo el 1% es tan critico que resulta en un downtime
Forrester asume que el downtime para resolver estos defectos es de 2 horas</t>
        </r>
      </text>
    </comment>
    <comment ref="E11" authorId="0" shapeId="0" xr:uid="{C6E8F9BD-85E5-4EDF-8044-94698CF1DAC4}">
      <text>
        <r>
          <rPr>
            <b/>
            <sz val="9"/>
            <color indexed="81"/>
            <rFont val="Tahoma"/>
            <family val="2"/>
          </rPr>
          <t>GreenSQA:</t>
        </r>
        <r>
          <rPr>
            <sz val="9"/>
            <color indexed="81"/>
            <rFont val="Tahoma"/>
            <family val="2"/>
          </rPr>
          <t xml:space="preserve">
• el número de defectos que llegan a producción, varia dependiendo de la escala de la operación.
• El costo promedio de downtime varia dependiento del tipo de organización, industria, numero de usuarios o de empleados impactados, y el tipo de esrvicio
Forrester para el 2022 ajusta este porcentaje a 20%, es decir baja los beneficios en un 20%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GreenSQA</author>
  </authors>
  <commentList>
    <comment ref="E8" authorId="0" shapeId="0" xr:uid="{6B03875B-5D53-44F4-93EC-2FD99FB19F06}">
      <text>
        <r>
          <rPr>
            <b/>
            <sz val="9"/>
            <color indexed="81"/>
            <rFont val="Tahoma"/>
            <charset val="1"/>
          </rPr>
          <t>GreenSQA:</t>
        </r>
        <r>
          <rPr>
            <sz val="9"/>
            <color indexed="81"/>
            <rFont val="Tahoma"/>
            <charset val="1"/>
          </rPr>
          <t xml:space="preserve">
Sobre los defectos identificados en la reduccion de defectos en produccion Forrester asume que solo el 1% es tan critico que resulta en un downtime
Forrester asume que el downtime para resolver estos defectos es de 2 horas</t>
        </r>
      </text>
    </comment>
    <comment ref="L8" authorId="0" shapeId="0" xr:uid="{C65B0A49-F085-42A6-8DE5-FE30D50D2D6F}">
      <text>
        <r>
          <rPr>
            <b/>
            <sz val="9"/>
            <color indexed="81"/>
            <rFont val="Tahoma"/>
            <charset val="1"/>
          </rPr>
          <t>GreenSQA:</t>
        </r>
        <r>
          <rPr>
            <sz val="9"/>
            <color indexed="81"/>
            <rFont val="Tahoma"/>
            <charset val="1"/>
          </rPr>
          <t xml:space="preserve">
Sobre los defectos identificados en la reduccion de defectos en produccion Forrester asume que solo el 1% es tan critico que resulta en un downtime
Forrester asume que el downtime para resolver estos defectos es de 2 horas</t>
        </r>
      </text>
    </comment>
    <comment ref="E13" authorId="0" shapeId="0" xr:uid="{0FB96FB5-C105-4440-B238-205E30D2DEFE}">
      <text>
        <r>
          <rPr>
            <b/>
            <sz val="9"/>
            <color indexed="81"/>
            <rFont val="Tahoma"/>
            <family val="2"/>
          </rPr>
          <t>GreenSQA:</t>
        </r>
        <r>
          <rPr>
            <sz val="9"/>
            <color indexed="81"/>
            <rFont val="Tahoma"/>
            <family val="2"/>
          </rPr>
          <t xml:space="preserve">
• el número de defectos que llegan a producción, varia dependiendo de la escala de la operación.
• El costo promedio de downtime varia dependiento del tipo de organización, industria, numero de usuarios o de empleados impactados, y el tipo de esrvicio
Forrester para el 2022 ajusta este porcentaje a 20%, es decir baja los beneficios en un 20%</t>
        </r>
      </text>
    </comment>
  </commentList>
</comments>
</file>

<file path=xl/sharedStrings.xml><?xml version="1.0" encoding="utf-8"?>
<sst xmlns="http://schemas.openxmlformats.org/spreadsheetml/2006/main" count="183" uniqueCount="123">
  <si>
    <t>Atr</t>
  </si>
  <si>
    <t>Btr</t>
  </si>
  <si>
    <t>Ctr</t>
  </si>
  <si>
    <t>Dtr</t>
  </si>
  <si>
    <t>Año 1</t>
  </si>
  <si>
    <t>Año 2</t>
  </si>
  <si>
    <t>Año 3</t>
  </si>
  <si>
    <t>Total</t>
  </si>
  <si>
    <t>Valor Presente</t>
  </si>
  <si>
    <t>Mejoras en productividad</t>
  </si>
  <si>
    <t>Reducción de defectos en producción</t>
  </si>
  <si>
    <t>Reduccion de tiempos fuera de linea</t>
  </si>
  <si>
    <t>Incremento del valor acelerando el time-to-market</t>
  </si>
  <si>
    <t>Beneficios totales</t>
  </si>
  <si>
    <t>A1</t>
  </si>
  <si>
    <t>Composite</t>
  </si>
  <si>
    <t>A2</t>
  </si>
  <si>
    <t>Interviews</t>
  </si>
  <si>
    <t>A3</t>
  </si>
  <si>
    <t>TEI standard</t>
  </si>
  <si>
    <t>A5</t>
  </si>
  <si>
    <t>A6</t>
  </si>
  <si>
    <t>A7</t>
  </si>
  <si>
    <t>A9</t>
  </si>
  <si>
    <t>At</t>
  </si>
  <si>
    <t>A4+A8</t>
  </si>
  <si>
    <t>Referencia</t>
  </si>
  <si>
    <t>Metrica</t>
  </si>
  <si>
    <t>Fuente</t>
  </si>
  <si>
    <t>A4</t>
  </si>
  <si>
    <t xml:space="preserve">A1*A2*A3*A9 </t>
  </si>
  <si>
    <t xml:space="preserve">A8 </t>
  </si>
  <si>
    <t xml:space="preserve">A5*A6*A7*A9 </t>
  </si>
  <si>
    <t>Mejoras en la Productividad</t>
  </si>
  <si>
    <t>Numero de personas QA usuarias del sistema</t>
  </si>
  <si>
    <t>Asignacion</t>
  </si>
  <si>
    <t>Mejoramiento de productividad QA usando CT</t>
  </si>
  <si>
    <t>Promedio anual del salario de los usuarios QA</t>
  </si>
  <si>
    <t>Entrevistas/mediciones</t>
  </si>
  <si>
    <t>Subtotal: Mejoramiento productividad Staff QA</t>
  </si>
  <si>
    <t>Estándar local o internacional</t>
  </si>
  <si>
    <t>Numero de usuarios desarrolladores</t>
  </si>
  <si>
    <t>Promedio anual del salario de los usuarios de Desarrollo</t>
  </si>
  <si>
    <t>Mejoramiento de productividad de Desarrollo usando CT</t>
  </si>
  <si>
    <t>Subtotal: Mejoramiento productividad Staff Desarrolladores</t>
  </si>
  <si>
    <t>Cantidad de tiempo recuperado para tareas laborales</t>
  </si>
  <si>
    <t>Mejoras en productividad (ajustada en base a los riesgos -X%)</t>
  </si>
  <si>
    <t>↓</t>
  </si>
  <si>
    <t>Reducción de Defectos en Producción</t>
  </si>
  <si>
    <t>B1</t>
  </si>
  <si>
    <t>Number of defects generated per month</t>
  </si>
  <si>
    <t>B2</t>
  </si>
  <si>
    <t>B3</t>
  </si>
  <si>
    <t>B1*(1-B2)</t>
  </si>
  <si>
    <t>B4</t>
  </si>
  <si>
    <t>B5</t>
  </si>
  <si>
    <t>B1*(1-B4)</t>
  </si>
  <si>
    <t>B6</t>
  </si>
  <si>
    <t>Cost to fix defect in production</t>
  </si>
  <si>
    <t>Bt</t>
  </si>
  <si>
    <t>(B3*12*B6)-(B5*12*B6)</t>
  </si>
  <si>
    <t>Volume of bugs produced reaching production per month pre-CT</t>
  </si>
  <si>
    <t>Percent of defects that found before production with CT</t>
  </si>
  <si>
    <t>Volume of bugs produced reaching production per month with CT</t>
  </si>
  <si>
    <t>Percent of defects that were found before production pre-CT</t>
  </si>
  <si>
    <t>Reducción del tiempo fuera de línea</t>
  </si>
  <si>
    <t>Reducción del Downtime</t>
  </si>
  <si>
    <t>Reducción de defectos en producción (ajustada en base a los riesgos -X%)</t>
  </si>
  <si>
    <t>Reducción del Downtime (ajustada en base a los riesgos -X%)</t>
  </si>
  <si>
    <t>C1</t>
  </si>
  <si>
    <t>C2</t>
  </si>
  <si>
    <t>C3</t>
  </si>
  <si>
    <t>C4</t>
  </si>
  <si>
    <t>C5</t>
  </si>
  <si>
    <t>Ct</t>
  </si>
  <si>
    <t>Defectos que llegan a producción por año antes del CT</t>
  </si>
  <si>
    <t>Defectos que llegan a producción por año antes con CT</t>
  </si>
  <si>
    <t>Porcentaje de defectos que resultan en downtime</t>
  </si>
  <si>
    <t>Promedio de horas de downtime</t>
  </si>
  <si>
    <t>Informes operación</t>
  </si>
  <si>
    <t>Suposición</t>
  </si>
  <si>
    <t>Porcentaje de costo hora del downtime</t>
  </si>
  <si>
    <t>(C1-C2)* C3*C4*C5</t>
  </si>
  <si>
    <t>% Riesgo considerado</t>
  </si>
  <si>
    <t>Development time per application prior to using Micro Focus (in months)</t>
  </si>
  <si>
    <t>Percent time savings due to Micro Focus</t>
  </si>
  <si>
    <t>Time savings attributed to Micro Focus solution (in months)</t>
  </si>
  <si>
    <t>Average annual revenue per application built on solution</t>
  </si>
  <si>
    <t>Profit margin</t>
  </si>
  <si>
    <t>Average annual profit margin per application built on solution</t>
  </si>
  <si>
    <t>Annual number of revenue-generating applications built on solution per year</t>
  </si>
  <si>
    <t>Increased business value from faster time to market</t>
  </si>
  <si>
    <t>D1</t>
  </si>
  <si>
    <t>D2</t>
  </si>
  <si>
    <t>D3</t>
  </si>
  <si>
    <t>D4</t>
  </si>
  <si>
    <t>D5</t>
  </si>
  <si>
    <t>D6</t>
  </si>
  <si>
    <t>D7</t>
  </si>
  <si>
    <t>Dt</t>
  </si>
  <si>
    <t>Entrevistas</t>
  </si>
  <si>
    <t>D1*D2</t>
  </si>
  <si>
    <t>D4*D5</t>
  </si>
  <si>
    <t>D2*D6*D7</t>
  </si>
  <si>
    <t>Cotos totales</t>
  </si>
  <si>
    <t>Licencias CT</t>
  </si>
  <si>
    <t>Implementacion y gestion</t>
  </si>
  <si>
    <t>Inicial</t>
  </si>
  <si>
    <t>Tiempo de desarrollo por aplicación antes de usar CT</t>
  </si>
  <si>
    <t>Porcentaje de ahorro gracias al CT</t>
  </si>
  <si>
    <t>Tiempo ahorrado atribuido al uso de CT (en meses)</t>
  </si>
  <si>
    <t>Margen de beneficio</t>
  </si>
  <si>
    <t>Margen anual promedio por aplicación basada en la solucion</t>
  </si>
  <si>
    <t>Valor al Negocio reduciendo el Time to Market</t>
  </si>
  <si>
    <t>Ingreso anual promedio por aplicación basada en solucion</t>
  </si>
  <si>
    <t>Entrenamiento / Soporte</t>
  </si>
  <si>
    <t>Valor de Negocio ingrementado por Time'to?market rapido</t>
  </si>
  <si>
    <t>Valor de Negocio ingrementado por Time'to?market rapido (ajustada en base a los riesgos -X%)</t>
  </si>
  <si>
    <t>TOTAL</t>
  </si>
  <si>
    <t>ROI</t>
  </si>
  <si>
    <t>Beneficios Netos</t>
  </si>
  <si>
    <t xml:space="preserve">Total a 3 años: </t>
  </si>
  <si>
    <t xml:space="preserve">Valor presente con 3 años: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</si>
</sst>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wrapText="1"/>
    </xf>
    <xf numFmtId="6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6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6" fontId="0" fillId="0" borderId="1" xfId="0" applyNumberFormat="1" applyBorder="1" applyAlignment="1">
      <alignment horizontal="center"/>
    </xf>
    <xf numFmtId="6" fontId="0" fillId="0" borderId="7" xfId="0" applyNumberFormat="1" applyBorder="1" applyAlignment="1">
      <alignment horizontal="center" vertical="center"/>
    </xf>
    <xf numFmtId="6" fontId="0" fillId="0" borderId="6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0" fillId="0" borderId="1" xfId="2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 vertical="center"/>
    </xf>
    <xf numFmtId="1" fontId="0" fillId="0" borderId="1" xfId="2" applyNumberFormat="1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6" fontId="2" fillId="4" borderId="1" xfId="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4" fillId="5" borderId="0" xfId="0" applyFont="1" applyFill="1" applyAlignment="1">
      <alignment horizontal="center"/>
    </xf>
    <xf numFmtId="6" fontId="0" fillId="0" borderId="3" xfId="0" applyNumberForma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44" fontId="0" fillId="0" borderId="0" xfId="1" applyFont="1"/>
    <xf numFmtId="44" fontId="0" fillId="0" borderId="0" xfId="0" applyNumberFormat="1"/>
    <xf numFmtId="9" fontId="0" fillId="0" borderId="0" xfId="2" applyFont="1"/>
    <xf numFmtId="6" fontId="4" fillId="3" borderId="1" xfId="0" applyNumberFormat="1" applyFont="1" applyFill="1" applyBorder="1" applyAlignment="1">
      <alignment horizontal="left" vertical="center"/>
    </xf>
    <xf numFmtId="6" fontId="0" fillId="0" borderId="8" xfId="0" applyNumberFormat="1" applyBorder="1"/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6" fontId="0" fillId="6" borderId="8" xfId="0" applyNumberFormat="1" applyFill="1" applyBorder="1" applyAlignment="1">
      <alignment horizontal="center"/>
    </xf>
    <xf numFmtId="9" fontId="11" fillId="0" borderId="1" xfId="2" applyFont="1" applyBorder="1" applyAlignment="1">
      <alignment horizontal="center"/>
    </xf>
    <xf numFmtId="6" fontId="0" fillId="6" borderId="9" xfId="0" applyNumberForma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5D0DF-8598-4784-B2E9-52572FF0F162}">
  <dimension ref="D7:L12"/>
  <sheetViews>
    <sheetView showGridLines="0" tabSelected="1" workbookViewId="0">
      <selection activeCell="G28" sqref="G28"/>
    </sheetView>
  </sheetViews>
  <sheetFormatPr baseColWidth="10" defaultRowHeight="15" x14ac:dyDescent="0.25"/>
  <cols>
    <col min="4" max="5" width="26.5703125" customWidth="1"/>
    <col min="6" max="6" width="15.140625" customWidth="1"/>
    <col min="7" max="7" width="13.7109375" customWidth="1"/>
    <col min="8" max="8" width="16.5703125" customWidth="1"/>
    <col min="9" max="9" width="17.85546875" customWidth="1"/>
    <col min="10" max="10" width="24.42578125" style="2" customWidth="1"/>
    <col min="12" max="12" width="15.140625" bestFit="1" customWidth="1"/>
  </cols>
  <sheetData>
    <row r="7" spans="4:12" ht="26.25" x14ac:dyDescent="0.4">
      <c r="E7" s="51" t="s">
        <v>107</v>
      </c>
      <c r="F7" s="51" t="s">
        <v>4</v>
      </c>
      <c r="G7" s="51" t="s">
        <v>5</v>
      </c>
      <c r="H7" s="51" t="s">
        <v>6</v>
      </c>
      <c r="I7" s="51" t="s">
        <v>118</v>
      </c>
      <c r="J7" s="56" t="s">
        <v>8</v>
      </c>
    </row>
    <row r="8" spans="4:12" ht="21" x14ac:dyDescent="0.25">
      <c r="D8" s="49" t="s">
        <v>104</v>
      </c>
      <c r="E8" s="50">
        <f>-'Costo Total'!D10</f>
        <v>-246790</v>
      </c>
      <c r="F8" s="50">
        <f>-'Costo Total'!E10</f>
        <v>-1803874</v>
      </c>
      <c r="G8" s="50">
        <f>-'Costo Total'!F10</f>
        <v>-2787319</v>
      </c>
      <c r="H8" s="50">
        <f>-'Costo Total'!G10</f>
        <v>-4119104</v>
      </c>
      <c r="I8" s="50">
        <f>-'Costo Total'!H10</f>
        <v>-8710297</v>
      </c>
      <c r="J8" s="55">
        <f>-'Costo Total'!I10</f>
        <v>-7284989</v>
      </c>
      <c r="L8" s="46"/>
    </row>
    <row r="9" spans="4:12" ht="21" x14ac:dyDescent="0.25">
      <c r="D9" s="49" t="s">
        <v>13</v>
      </c>
      <c r="E9" s="50"/>
      <c r="F9" s="50">
        <f>+'Beneficio Total'!D11</f>
        <v>5989499.9999999991</v>
      </c>
      <c r="G9" s="50">
        <f>+'Beneficio Total'!E11</f>
        <v>9733500</v>
      </c>
      <c r="H9" s="50">
        <f>+'Beneficio Total'!F11</f>
        <v>15148819.999999998</v>
      </c>
      <c r="I9" s="50">
        <f>+'Beneficio Total'!G11</f>
        <v>30871819.999999996</v>
      </c>
      <c r="J9" s="53">
        <f>+'Beneficio Total'!H11</f>
        <v>25249005.999999996</v>
      </c>
      <c r="L9" s="46"/>
    </row>
    <row r="10" spans="4:12" ht="21" x14ac:dyDescent="0.25">
      <c r="D10" s="49" t="s">
        <v>120</v>
      </c>
      <c r="E10" s="50">
        <f>+E8+E9</f>
        <v>-246790</v>
      </c>
      <c r="F10" s="50">
        <f t="shared" ref="F10:J10" si="0">+F8+F9</f>
        <v>4185625.9999999991</v>
      </c>
      <c r="G10" s="50">
        <f t="shared" si="0"/>
        <v>6946181</v>
      </c>
      <c r="H10" s="50">
        <f t="shared" si="0"/>
        <v>11029715.999999998</v>
      </c>
      <c r="I10" s="50">
        <f t="shared" si="0"/>
        <v>22161522.999999996</v>
      </c>
      <c r="J10" s="53">
        <f t="shared" si="0"/>
        <v>17964016.999999996</v>
      </c>
      <c r="L10" s="47"/>
    </row>
    <row r="12" spans="4:12" ht="26.25" x14ac:dyDescent="0.4">
      <c r="I12" s="52" t="s">
        <v>119</v>
      </c>
      <c r="J12" s="54">
        <f>(J10/J8)*-1</f>
        <v>2.4658948695735843</v>
      </c>
      <c r="L12" s="4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H13"/>
  <sheetViews>
    <sheetView showGridLines="0" topLeftCell="A2" zoomScale="145" zoomScaleNormal="145" workbookViewId="0">
      <selection activeCell="H11" sqref="H11"/>
    </sheetView>
  </sheetViews>
  <sheetFormatPr baseColWidth="10" defaultColWidth="9.140625" defaultRowHeight="15" x14ac:dyDescent="0.25"/>
  <cols>
    <col min="3" max="3" width="38.140625" customWidth="1"/>
    <col min="4" max="8" width="18" customWidth="1"/>
  </cols>
  <sheetData>
    <row r="6" spans="3:8" ht="15.75" x14ac:dyDescent="0.25"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</row>
    <row r="7" spans="3:8" ht="15.75" x14ac:dyDescent="0.25">
      <c r="C7" s="4" t="s">
        <v>9</v>
      </c>
      <c r="D7" s="5">
        <f>+MejorasEnLaProductividad!G16</f>
        <v>1998000</v>
      </c>
      <c r="E7" s="5">
        <f>+MejorasEnLaProductividad!H16</f>
        <v>4320000</v>
      </c>
      <c r="F7" s="5">
        <f>+MejorasEnLaProductividad!I16</f>
        <v>7794000</v>
      </c>
      <c r="G7" s="5">
        <f>SUM(D7:F7)</f>
        <v>14112000</v>
      </c>
      <c r="H7" s="5">
        <f>+MejorasEnLaProductividad!G18</f>
        <v>11242359</v>
      </c>
    </row>
    <row r="8" spans="3:8" ht="31.5" x14ac:dyDescent="0.25">
      <c r="C8" s="4" t="s">
        <v>10</v>
      </c>
      <c r="D8" s="5">
        <f>+ReduccionDefectosProduccion!G13</f>
        <v>1070999.9999999993</v>
      </c>
      <c r="E8" s="5">
        <f>+ReduccionDefectosProduccion!H13</f>
        <v>1606499.9999999991</v>
      </c>
      <c r="F8" s="5">
        <f>+ReduccionDefectosProduccion!I13</f>
        <v>2413319.9999999986</v>
      </c>
      <c r="G8" s="5">
        <f t="shared" ref="G8:G10" si="0">SUM(D8:F8)</f>
        <v>5090819.9999999963</v>
      </c>
      <c r="H8" s="5">
        <f>+ReduccionDefectosProduccion!G15</f>
        <v>4327196.9999999972</v>
      </c>
    </row>
    <row r="9" spans="3:8" ht="15.75" x14ac:dyDescent="0.25">
      <c r="C9" s="4" t="s">
        <v>11</v>
      </c>
      <c r="D9" s="5">
        <f>+DowntimeReducido!G12</f>
        <v>1008000</v>
      </c>
      <c r="E9" s="5">
        <f>+DowntimeReducido!H12</f>
        <v>1512000.0000000002</v>
      </c>
      <c r="F9" s="5">
        <f>+DowntimeReducido!I12</f>
        <v>2264000</v>
      </c>
      <c r="G9" s="5">
        <f t="shared" si="0"/>
        <v>4784000</v>
      </c>
      <c r="H9" s="5">
        <f>+DowntimeReducido!G14</f>
        <v>3827200</v>
      </c>
    </row>
    <row r="10" spans="3:8" ht="31.5" x14ac:dyDescent="0.25">
      <c r="C10" s="4" t="s">
        <v>12</v>
      </c>
      <c r="D10" s="5">
        <f>+ValorNegocioPorTime2Market!G14</f>
        <v>1912500</v>
      </c>
      <c r="E10" s="5">
        <f>+ValorNegocioPorTime2Market!H14</f>
        <v>2295000</v>
      </c>
      <c r="F10" s="5">
        <f>+ValorNegocioPorTime2Market!I14</f>
        <v>2677500</v>
      </c>
      <c r="G10" s="5">
        <f t="shared" si="0"/>
        <v>6885000</v>
      </c>
      <c r="H10" s="5">
        <f>+ValorNegocioPorTime2Market!G16</f>
        <v>5852250</v>
      </c>
    </row>
    <row r="11" spans="3:8" ht="21" x14ac:dyDescent="0.35">
      <c r="C11" s="8" t="s">
        <v>13</v>
      </c>
      <c r="D11" s="7">
        <f>SUM(D7:D10)</f>
        <v>5989499.9999999991</v>
      </c>
      <c r="E11" s="7">
        <f>SUM(E7:E10)</f>
        <v>9733500</v>
      </c>
      <c r="F11" s="7">
        <f>SUM(F7:F10)</f>
        <v>15148819.999999998</v>
      </c>
      <c r="G11" s="7">
        <f>SUM(G7:G10)</f>
        <v>30871819.999999996</v>
      </c>
      <c r="H11" s="7">
        <f>SUM(H7:H10)</f>
        <v>25249005.999999996</v>
      </c>
    </row>
    <row r="12" spans="3:8" x14ac:dyDescent="0.25">
      <c r="D12" s="3"/>
      <c r="E12" s="3"/>
      <c r="F12" s="3"/>
      <c r="G12" s="3"/>
      <c r="H12" s="3"/>
    </row>
    <row r="13" spans="3:8" x14ac:dyDescent="0.25">
      <c r="D1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2A45F-5EB5-453A-9621-D9692158E99F}">
  <dimension ref="D2:I18"/>
  <sheetViews>
    <sheetView showGridLines="0" zoomScale="145" zoomScaleNormal="145" workbookViewId="0">
      <selection activeCell="E17" sqref="E17:E18"/>
    </sheetView>
  </sheetViews>
  <sheetFormatPr baseColWidth="10" defaultRowHeight="15" x14ac:dyDescent="0.25"/>
  <cols>
    <col min="3" max="3" width="10.28515625" customWidth="1"/>
    <col min="4" max="4" width="14.140625" style="2" customWidth="1"/>
    <col min="5" max="5" width="44.5703125" style="17" customWidth="1"/>
    <col min="6" max="6" width="19.42578125" style="3" customWidth="1"/>
    <col min="7" max="8" width="11.42578125" style="3"/>
    <col min="9" max="9" width="11.85546875" style="3" bestFit="1" customWidth="1"/>
  </cols>
  <sheetData>
    <row r="2" spans="4:9" ht="21" x14ac:dyDescent="0.35">
      <c r="D2" s="43" t="s">
        <v>33</v>
      </c>
      <c r="E2" s="43"/>
      <c r="F2" s="43"/>
      <c r="G2" s="43"/>
      <c r="H2" s="43"/>
      <c r="I2" s="43"/>
    </row>
    <row r="3" spans="4:9" ht="15.75" x14ac:dyDescent="0.25">
      <c r="D3" s="9" t="s">
        <v>26</v>
      </c>
      <c r="E3" s="10" t="s">
        <v>27</v>
      </c>
      <c r="F3" s="9" t="s">
        <v>28</v>
      </c>
      <c r="G3" s="9" t="s">
        <v>4</v>
      </c>
      <c r="H3" s="9" t="s">
        <v>5</v>
      </c>
      <c r="I3" s="9" t="s">
        <v>6</v>
      </c>
    </row>
    <row r="4" spans="4:9" x14ac:dyDescent="0.25">
      <c r="D4" s="13" t="s">
        <v>14</v>
      </c>
      <c r="E4" s="20" t="s">
        <v>34</v>
      </c>
      <c r="F4" s="18" t="s">
        <v>35</v>
      </c>
      <c r="G4" s="18">
        <v>100</v>
      </c>
      <c r="H4" s="18">
        <v>180</v>
      </c>
      <c r="I4" s="18">
        <v>280</v>
      </c>
    </row>
    <row r="5" spans="4:9" ht="30" x14ac:dyDescent="0.25">
      <c r="D5" s="13" t="s">
        <v>16</v>
      </c>
      <c r="E5" s="20" t="s">
        <v>36</v>
      </c>
      <c r="F5" s="16" t="s">
        <v>38</v>
      </c>
      <c r="G5" s="23">
        <v>0.3</v>
      </c>
      <c r="H5" s="23">
        <v>0.35</v>
      </c>
      <c r="I5" s="23">
        <v>0.4</v>
      </c>
    </row>
    <row r="6" spans="4:9" x14ac:dyDescent="0.25">
      <c r="D6" s="13" t="s">
        <v>18</v>
      </c>
      <c r="E6" s="20" t="s">
        <v>37</v>
      </c>
      <c r="F6" s="18" t="s">
        <v>19</v>
      </c>
      <c r="G6" s="5">
        <v>100000</v>
      </c>
      <c r="H6" s="5">
        <v>100000</v>
      </c>
      <c r="I6" s="5">
        <v>100000</v>
      </c>
    </row>
    <row r="7" spans="4:9" x14ac:dyDescent="0.25">
      <c r="D7" s="14" t="s">
        <v>29</v>
      </c>
      <c r="E7" s="21" t="s">
        <v>39</v>
      </c>
      <c r="F7" s="19" t="s">
        <v>30</v>
      </c>
      <c r="G7" s="41">
        <f>+G4*G5*G6*G12</f>
        <v>1500000</v>
      </c>
      <c r="H7" s="41">
        <f>+H4*H5*H6*H12</f>
        <v>3149999.9999999995</v>
      </c>
      <c r="I7" s="41">
        <f>+I4*I5*I6*I12</f>
        <v>5600000</v>
      </c>
    </row>
    <row r="8" spans="4:9" x14ac:dyDescent="0.25">
      <c r="D8" s="13" t="s">
        <v>20</v>
      </c>
      <c r="E8" s="20" t="s">
        <v>41</v>
      </c>
      <c r="F8" s="18" t="s">
        <v>15</v>
      </c>
      <c r="G8" s="18">
        <v>60</v>
      </c>
      <c r="H8" s="18">
        <v>110</v>
      </c>
      <c r="I8" s="18">
        <v>170</v>
      </c>
    </row>
    <row r="9" spans="4:9" ht="30" x14ac:dyDescent="0.25">
      <c r="D9" s="13" t="s">
        <v>21</v>
      </c>
      <c r="E9" s="20" t="s">
        <v>43</v>
      </c>
      <c r="F9" s="18" t="s">
        <v>17</v>
      </c>
      <c r="G9" s="23">
        <v>0.2</v>
      </c>
      <c r="H9" s="23">
        <v>0.25</v>
      </c>
      <c r="I9" s="23">
        <v>0.3</v>
      </c>
    </row>
    <row r="10" spans="4:9" ht="30" x14ac:dyDescent="0.25">
      <c r="D10" s="13" t="s">
        <v>22</v>
      </c>
      <c r="E10" s="20" t="s">
        <v>42</v>
      </c>
      <c r="F10" s="16" t="s">
        <v>40</v>
      </c>
      <c r="G10" s="5">
        <v>120000</v>
      </c>
      <c r="H10" s="5">
        <v>120000</v>
      </c>
      <c r="I10" s="5">
        <v>120000</v>
      </c>
    </row>
    <row r="11" spans="4:9" ht="30" x14ac:dyDescent="0.25">
      <c r="D11" s="14" t="s">
        <v>31</v>
      </c>
      <c r="E11" s="21" t="s">
        <v>44</v>
      </c>
      <c r="F11" s="19" t="s">
        <v>32</v>
      </c>
      <c r="G11" s="41">
        <f>+G8*G9*G10*G12</f>
        <v>720000</v>
      </c>
      <c r="H11" s="41">
        <f>+H8*H9*H10*H12</f>
        <v>1650000</v>
      </c>
      <c r="I11" s="41">
        <f>+I8*I9*I10*I12</f>
        <v>3060000</v>
      </c>
    </row>
    <row r="12" spans="4:9" ht="30" x14ac:dyDescent="0.25">
      <c r="D12" s="13" t="s">
        <v>23</v>
      </c>
      <c r="E12" s="20" t="s">
        <v>45</v>
      </c>
      <c r="F12" s="16" t="s">
        <v>40</v>
      </c>
      <c r="G12" s="23">
        <v>0.5</v>
      </c>
      <c r="H12" s="23">
        <v>0.5</v>
      </c>
      <c r="I12" s="23">
        <v>0.5</v>
      </c>
    </row>
    <row r="13" spans="4:9" x14ac:dyDescent="0.25">
      <c r="G13" s="42"/>
      <c r="H13" s="42"/>
      <c r="I13" s="42"/>
    </row>
    <row r="14" spans="4:9" x14ac:dyDescent="0.25">
      <c r="D14" s="13" t="s">
        <v>24</v>
      </c>
      <c r="E14" s="15" t="s">
        <v>9</v>
      </c>
      <c r="F14" s="18" t="s">
        <v>25</v>
      </c>
      <c r="G14" s="5">
        <f>+G7+G11</f>
        <v>2220000</v>
      </c>
      <c r="H14" s="5">
        <f t="shared" ref="H14:I14" si="0">+H7+H11</f>
        <v>4800000</v>
      </c>
      <c r="I14" s="5">
        <f t="shared" si="0"/>
        <v>8660000</v>
      </c>
    </row>
    <row r="15" spans="4:9" ht="15.75" thickBot="1" x14ac:dyDescent="0.3">
      <c r="D15" s="13"/>
      <c r="E15" s="24" t="s">
        <v>83</v>
      </c>
      <c r="F15" s="25" t="s">
        <v>47</v>
      </c>
      <c r="G15" s="26">
        <v>0.1</v>
      </c>
      <c r="H15" s="26">
        <v>0.1</v>
      </c>
      <c r="I15" s="26">
        <v>0.1</v>
      </c>
    </row>
    <row r="16" spans="4:9" ht="30.75" thickBot="1" x14ac:dyDescent="0.3">
      <c r="D16" s="22" t="s">
        <v>0</v>
      </c>
      <c r="E16" s="29" t="s">
        <v>46</v>
      </c>
      <c r="F16" s="30"/>
      <c r="G16" s="33">
        <f>G14-(G14*G15)</f>
        <v>1998000</v>
      </c>
      <c r="H16" s="33">
        <f>H14-(H14*H15)</f>
        <v>4320000</v>
      </c>
      <c r="I16" s="32">
        <f>I14-(I14*I15)</f>
        <v>7794000</v>
      </c>
    </row>
    <row r="17" spans="5:9" x14ac:dyDescent="0.25">
      <c r="E17" s="27" t="s">
        <v>121</v>
      </c>
      <c r="F17" s="28"/>
      <c r="G17" s="44">
        <f>+G16+H16+I16</f>
        <v>14112000</v>
      </c>
      <c r="H17" s="44"/>
      <c r="I17" s="44"/>
    </row>
    <row r="18" spans="5:9" x14ac:dyDescent="0.25">
      <c r="E18" s="15" t="s">
        <v>122</v>
      </c>
      <c r="F18" s="18"/>
      <c r="G18" s="45">
        <v>11242359</v>
      </c>
      <c r="H18" s="45"/>
      <c r="I18" s="45"/>
    </row>
  </sheetData>
  <mergeCells count="3">
    <mergeCell ref="D2:I2"/>
    <mergeCell ref="G17:I17"/>
    <mergeCell ref="G18:I18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D7A24-B249-4157-8FD8-11CBE075ACA0}">
  <dimension ref="D2:I15"/>
  <sheetViews>
    <sheetView showGridLines="0" zoomScale="145" zoomScaleNormal="145" workbookViewId="0">
      <selection activeCell="E14" sqref="E14:E15"/>
    </sheetView>
  </sheetViews>
  <sheetFormatPr baseColWidth="10" defaultRowHeight="15" x14ac:dyDescent="0.25"/>
  <cols>
    <col min="3" max="3" width="10.28515625" customWidth="1"/>
    <col min="4" max="4" width="14.140625" style="2" customWidth="1"/>
    <col min="5" max="5" width="44.5703125" style="17" customWidth="1"/>
    <col min="6" max="6" width="21" style="3" customWidth="1"/>
    <col min="7" max="8" width="11.42578125" style="3"/>
    <col min="9" max="9" width="11.85546875" style="3" bestFit="1" customWidth="1"/>
  </cols>
  <sheetData>
    <row r="2" spans="4:9" ht="21" x14ac:dyDescent="0.35">
      <c r="D2" s="43" t="s">
        <v>48</v>
      </c>
      <c r="E2" s="43"/>
      <c r="F2" s="43"/>
      <c r="G2" s="43"/>
      <c r="H2" s="43"/>
      <c r="I2" s="43"/>
    </row>
    <row r="3" spans="4:9" ht="15.75" x14ac:dyDescent="0.25">
      <c r="D3" s="9" t="s">
        <v>26</v>
      </c>
      <c r="E3" s="10" t="s">
        <v>27</v>
      </c>
      <c r="F3" s="9" t="s">
        <v>28</v>
      </c>
      <c r="G3" s="9" t="s">
        <v>4</v>
      </c>
      <c r="H3" s="9" t="s">
        <v>5</v>
      </c>
      <c r="I3" s="9" t="s">
        <v>6</v>
      </c>
    </row>
    <row r="4" spans="4:9" x14ac:dyDescent="0.25">
      <c r="D4" s="13" t="s">
        <v>49</v>
      </c>
      <c r="E4" s="12" t="s">
        <v>50</v>
      </c>
      <c r="F4" s="18" t="s">
        <v>35</v>
      </c>
      <c r="G4" s="18">
        <v>150</v>
      </c>
      <c r="H4" s="18">
        <v>225</v>
      </c>
      <c r="I4" s="18">
        <v>338</v>
      </c>
    </row>
    <row r="5" spans="4:9" ht="30" x14ac:dyDescent="0.25">
      <c r="D5" s="13" t="s">
        <v>51</v>
      </c>
      <c r="E5" s="12" t="s">
        <v>64</v>
      </c>
      <c r="F5" s="18" t="s">
        <v>35</v>
      </c>
      <c r="G5" s="23">
        <v>0.9</v>
      </c>
      <c r="H5" s="23">
        <v>0.9</v>
      </c>
      <c r="I5" s="23">
        <v>0.9</v>
      </c>
    </row>
    <row r="6" spans="4:9" ht="30" x14ac:dyDescent="0.25">
      <c r="D6" s="13" t="s">
        <v>52</v>
      </c>
      <c r="E6" s="12" t="s">
        <v>61</v>
      </c>
      <c r="F6" s="13" t="s">
        <v>53</v>
      </c>
      <c r="G6" s="18">
        <f>+G4*(1-G5)</f>
        <v>14.999999999999996</v>
      </c>
      <c r="H6" s="18">
        <f t="shared" ref="H6" si="0">+H4*(1-H5)</f>
        <v>22.499999999999996</v>
      </c>
      <c r="I6" s="18">
        <f>+I4*(1-I5)</f>
        <v>33.79999999999999</v>
      </c>
    </row>
    <row r="7" spans="4:9" ht="30" x14ac:dyDescent="0.25">
      <c r="D7" s="13" t="s">
        <v>54</v>
      </c>
      <c r="E7" s="12" t="s">
        <v>62</v>
      </c>
      <c r="F7" s="18" t="s">
        <v>35</v>
      </c>
      <c r="G7" s="23">
        <v>0.97</v>
      </c>
      <c r="H7" s="23">
        <v>0.97</v>
      </c>
      <c r="I7" s="23">
        <v>0.97</v>
      </c>
    </row>
    <row r="8" spans="4:9" ht="30" x14ac:dyDescent="0.25">
      <c r="D8" s="13" t="s">
        <v>55</v>
      </c>
      <c r="E8" s="12" t="s">
        <v>63</v>
      </c>
      <c r="F8" s="13" t="s">
        <v>56</v>
      </c>
      <c r="G8" s="18">
        <f>+G4*(1-G7)</f>
        <v>4.5000000000000036</v>
      </c>
      <c r="H8" s="34">
        <f>+H4*(1-H7)</f>
        <v>6.7500000000000062</v>
      </c>
      <c r="I8" s="34">
        <f>+I4*(1-I7)</f>
        <v>10.140000000000009</v>
      </c>
    </row>
    <row r="9" spans="4:9" x14ac:dyDescent="0.25">
      <c r="D9" s="13" t="s">
        <v>57</v>
      </c>
      <c r="E9" s="12" t="s">
        <v>58</v>
      </c>
      <c r="F9" s="13" t="s">
        <v>17</v>
      </c>
      <c r="G9" s="5">
        <v>10000</v>
      </c>
      <c r="H9" s="5">
        <v>10000</v>
      </c>
      <c r="I9" s="5">
        <v>10000</v>
      </c>
    </row>
    <row r="11" spans="4:9" x14ac:dyDescent="0.25">
      <c r="D11" s="13" t="s">
        <v>59</v>
      </c>
      <c r="E11" s="11" t="s">
        <v>10</v>
      </c>
      <c r="F11" s="13" t="s">
        <v>60</v>
      </c>
      <c r="G11" s="5">
        <f>+(G6*12*G9)-(G8*12*G9)</f>
        <v>1259999.9999999991</v>
      </c>
      <c r="H11" s="5">
        <f>+(H6*12*H9)-(H8*12*H9)</f>
        <v>1889999.9999999988</v>
      </c>
      <c r="I11" s="5">
        <f>+(I6*12*I9)-(I8*12*I9)</f>
        <v>2839199.9999999981</v>
      </c>
    </row>
    <row r="12" spans="4:9" ht="15.75" thickBot="1" x14ac:dyDescent="0.3">
      <c r="D12" s="13"/>
      <c r="E12" s="24" t="s">
        <v>83</v>
      </c>
      <c r="F12" s="25" t="s">
        <v>47</v>
      </c>
      <c r="G12" s="26">
        <v>0.15</v>
      </c>
      <c r="H12" s="26">
        <v>0.15</v>
      </c>
      <c r="I12" s="26">
        <v>0.15</v>
      </c>
    </row>
    <row r="13" spans="4:9" ht="30.75" thickBot="1" x14ac:dyDescent="0.3">
      <c r="D13" s="22" t="s">
        <v>1</v>
      </c>
      <c r="E13" s="29" t="s">
        <v>67</v>
      </c>
      <c r="F13" s="30"/>
      <c r="G13" s="33">
        <f>+G11-(G11*G12)</f>
        <v>1070999.9999999993</v>
      </c>
      <c r="H13" s="33">
        <f>+H11-(H11*H12)</f>
        <v>1606499.9999999991</v>
      </c>
      <c r="I13" s="33">
        <f>+I11-(I11*I12)</f>
        <v>2413319.9999999986</v>
      </c>
    </row>
    <row r="14" spans="4:9" x14ac:dyDescent="0.25">
      <c r="E14" s="27" t="s">
        <v>121</v>
      </c>
      <c r="F14" s="28"/>
      <c r="G14" s="44">
        <f>+G13+H13+I13</f>
        <v>5090819.9999999963</v>
      </c>
      <c r="H14" s="44"/>
      <c r="I14" s="44"/>
    </row>
    <row r="15" spans="4:9" x14ac:dyDescent="0.25">
      <c r="E15" s="15" t="s">
        <v>122</v>
      </c>
      <c r="F15" s="18"/>
      <c r="G15" s="45">
        <f>+G14-(G14*G12)</f>
        <v>4327196.9999999972</v>
      </c>
      <c r="H15" s="45"/>
      <c r="I15" s="45"/>
    </row>
  </sheetData>
  <mergeCells count="3">
    <mergeCell ref="D2:I2"/>
    <mergeCell ref="G14:I14"/>
    <mergeCell ref="G15:I15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1B507-D6CD-4766-A3A8-155AA9C50AD5}">
  <dimension ref="D2:I16"/>
  <sheetViews>
    <sheetView showGridLines="0" zoomScale="145" zoomScaleNormal="145" workbookViewId="0">
      <selection activeCell="E22" sqref="E22"/>
    </sheetView>
  </sheetViews>
  <sheetFormatPr baseColWidth="10" defaultRowHeight="15" x14ac:dyDescent="0.25"/>
  <cols>
    <col min="3" max="3" width="10.28515625" customWidth="1"/>
    <col min="4" max="4" width="14.140625" style="2" customWidth="1"/>
    <col min="5" max="5" width="44.5703125" style="17" customWidth="1"/>
    <col min="6" max="6" width="21" style="3" customWidth="1"/>
    <col min="7" max="9" width="12.5703125" style="3" bestFit="1" customWidth="1"/>
  </cols>
  <sheetData>
    <row r="2" spans="4:9" ht="21" x14ac:dyDescent="0.35">
      <c r="D2" s="43" t="s">
        <v>65</v>
      </c>
      <c r="E2" s="43"/>
      <c r="F2" s="43"/>
      <c r="G2" s="43"/>
      <c r="H2" s="43"/>
      <c r="I2" s="43"/>
    </row>
    <row r="3" spans="4:9" ht="15.75" x14ac:dyDescent="0.25">
      <c r="D3" s="9" t="s">
        <v>26</v>
      </c>
      <c r="E3" s="10" t="s">
        <v>27</v>
      </c>
      <c r="F3" s="9" t="s">
        <v>28</v>
      </c>
      <c r="G3" s="9" t="s">
        <v>4</v>
      </c>
      <c r="H3" s="9" t="s">
        <v>5</v>
      </c>
      <c r="I3" s="9" t="s">
        <v>6</v>
      </c>
    </row>
    <row r="4" spans="4:9" ht="30" x14ac:dyDescent="0.25">
      <c r="D4" s="13" t="s">
        <v>69</v>
      </c>
      <c r="E4" s="12" t="s">
        <v>75</v>
      </c>
      <c r="F4" s="18" t="s">
        <v>79</v>
      </c>
      <c r="G4" s="18">
        <v>180</v>
      </c>
      <c r="H4" s="18">
        <v>270</v>
      </c>
      <c r="I4" s="18">
        <v>405</v>
      </c>
    </row>
    <row r="5" spans="4:9" ht="30" x14ac:dyDescent="0.25">
      <c r="D5" s="13" t="s">
        <v>70</v>
      </c>
      <c r="E5" s="12" t="s">
        <v>76</v>
      </c>
      <c r="F5" s="18" t="s">
        <v>79</v>
      </c>
      <c r="G5" s="35">
        <v>54</v>
      </c>
      <c r="H5" s="35">
        <v>81</v>
      </c>
      <c r="I5" s="35">
        <v>122</v>
      </c>
    </row>
    <row r="6" spans="4:9" ht="30" x14ac:dyDescent="0.25">
      <c r="D6" s="13" t="s">
        <v>71</v>
      </c>
      <c r="E6" s="12" t="s">
        <v>77</v>
      </c>
      <c r="F6" s="18" t="s">
        <v>79</v>
      </c>
      <c r="G6" s="36">
        <v>0.01</v>
      </c>
      <c r="H6" s="36">
        <v>0.01</v>
      </c>
      <c r="I6" s="36">
        <v>0.01</v>
      </c>
    </row>
    <row r="7" spans="4:9" x14ac:dyDescent="0.25">
      <c r="D7" s="13" t="s">
        <v>72</v>
      </c>
      <c r="E7" s="12" t="s">
        <v>78</v>
      </c>
      <c r="F7" s="18" t="s">
        <v>79</v>
      </c>
      <c r="G7" s="37">
        <v>2</v>
      </c>
      <c r="H7" s="37">
        <v>2</v>
      </c>
      <c r="I7" s="37">
        <v>2</v>
      </c>
    </row>
    <row r="8" spans="4:9" x14ac:dyDescent="0.25">
      <c r="D8" s="13" t="s">
        <v>73</v>
      </c>
      <c r="E8" s="12" t="s">
        <v>81</v>
      </c>
      <c r="F8" s="13" t="s">
        <v>80</v>
      </c>
      <c r="G8" s="40">
        <v>500000</v>
      </c>
      <c r="H8" s="40">
        <v>500000</v>
      </c>
      <c r="I8" s="40">
        <v>500000</v>
      </c>
    </row>
    <row r="10" spans="4:9" x14ac:dyDescent="0.25">
      <c r="D10" s="13" t="s">
        <v>74</v>
      </c>
      <c r="E10" s="11" t="s">
        <v>66</v>
      </c>
      <c r="F10" s="13" t="s">
        <v>82</v>
      </c>
      <c r="G10" s="31">
        <f>+(G4-G5)*G6*G7*G8</f>
        <v>1260000</v>
      </c>
      <c r="H10" s="31">
        <f>+(H4-H5)*H6*H7*H8</f>
        <v>1890000.0000000002</v>
      </c>
      <c r="I10" s="31">
        <f>+(I4-I5)*I6*I7*I8</f>
        <v>2830000</v>
      </c>
    </row>
    <row r="11" spans="4:9" ht="15.75" thickBot="1" x14ac:dyDescent="0.3">
      <c r="D11" s="13"/>
      <c r="E11" s="24" t="s">
        <v>83</v>
      </c>
      <c r="F11" s="25" t="s">
        <v>47</v>
      </c>
      <c r="G11" s="26">
        <v>0.2</v>
      </c>
      <c r="H11" s="26">
        <v>0.2</v>
      </c>
      <c r="I11" s="26">
        <v>0.2</v>
      </c>
    </row>
    <row r="12" spans="4:9" ht="30.75" thickBot="1" x14ac:dyDescent="0.3">
      <c r="D12" s="22" t="s">
        <v>2</v>
      </c>
      <c r="E12" s="29" t="s">
        <v>68</v>
      </c>
      <c r="F12" s="30"/>
      <c r="G12" s="33">
        <f>+G10-(G10*G11)</f>
        <v>1008000</v>
      </c>
      <c r="H12" s="33">
        <f>+H10-(H10*H11)</f>
        <v>1512000.0000000002</v>
      </c>
      <c r="I12" s="33">
        <f>+I10-(I10*I11)</f>
        <v>2264000</v>
      </c>
    </row>
    <row r="13" spans="4:9" x14ac:dyDescent="0.25">
      <c r="E13" s="27" t="s">
        <v>121</v>
      </c>
      <c r="F13" s="28"/>
      <c r="G13" s="44">
        <f>+G12+H12+I12</f>
        <v>4784000</v>
      </c>
      <c r="H13" s="44"/>
      <c r="I13" s="44"/>
    </row>
    <row r="14" spans="4:9" x14ac:dyDescent="0.25">
      <c r="E14" s="15" t="s">
        <v>122</v>
      </c>
      <c r="F14" s="18"/>
      <c r="G14" s="45">
        <f>+G13-(G13*G11)</f>
        <v>3827200</v>
      </c>
      <c r="H14" s="45"/>
      <c r="I14" s="45"/>
    </row>
    <row r="16" spans="4:9" s="3" customFormat="1" x14ac:dyDescent="0.25">
      <c r="D16" s="2"/>
      <c r="E16" s="17"/>
    </row>
  </sheetData>
  <mergeCells count="3">
    <mergeCell ref="D2:I2"/>
    <mergeCell ref="G13:I13"/>
    <mergeCell ref="G14:I14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7B16C-147C-48C6-B57F-D81CDB65DC5A}">
  <dimension ref="D2:L18"/>
  <sheetViews>
    <sheetView showGridLines="0" topLeftCell="C1" zoomScale="130" zoomScaleNormal="130" workbookViewId="0">
      <selection activeCell="E24" sqref="E24"/>
    </sheetView>
  </sheetViews>
  <sheetFormatPr baseColWidth="10" defaultRowHeight="15" x14ac:dyDescent="0.25"/>
  <cols>
    <col min="3" max="3" width="10.28515625" customWidth="1"/>
    <col min="4" max="4" width="14.140625" style="2" customWidth="1"/>
    <col min="5" max="5" width="48.28515625" style="17" customWidth="1"/>
    <col min="6" max="6" width="21" style="3" customWidth="1"/>
    <col min="7" max="7" width="18.85546875" style="3" customWidth="1"/>
    <col min="8" max="8" width="18.28515625" style="3" customWidth="1"/>
    <col min="9" max="9" width="18.5703125" style="3" customWidth="1"/>
    <col min="12" max="12" width="71" customWidth="1"/>
  </cols>
  <sheetData>
    <row r="2" spans="4:12" ht="21" x14ac:dyDescent="0.35">
      <c r="D2" s="43" t="s">
        <v>113</v>
      </c>
      <c r="E2" s="43"/>
      <c r="F2" s="43"/>
      <c r="G2" s="43"/>
      <c r="H2" s="43"/>
      <c r="I2" s="43"/>
    </row>
    <row r="3" spans="4:12" ht="15.75" x14ac:dyDescent="0.25">
      <c r="D3" s="9" t="s">
        <v>26</v>
      </c>
      <c r="E3" s="10" t="s">
        <v>27</v>
      </c>
      <c r="F3" s="9" t="s">
        <v>28</v>
      </c>
      <c r="G3" s="9" t="s">
        <v>4</v>
      </c>
      <c r="H3" s="9" t="s">
        <v>5</v>
      </c>
      <c r="I3" s="9" t="s">
        <v>6</v>
      </c>
    </row>
    <row r="4" spans="4:12" x14ac:dyDescent="0.25">
      <c r="D4" s="13" t="s">
        <v>92</v>
      </c>
      <c r="E4" s="12" t="s">
        <v>108</v>
      </c>
      <c r="F4" s="13" t="s">
        <v>80</v>
      </c>
      <c r="G4" s="13">
        <v>6</v>
      </c>
      <c r="H4" s="13">
        <v>6</v>
      </c>
      <c r="I4" s="13">
        <v>6</v>
      </c>
      <c r="L4" s="12" t="s">
        <v>84</v>
      </c>
    </row>
    <row r="5" spans="4:12" x14ac:dyDescent="0.25">
      <c r="D5" s="13" t="s">
        <v>93</v>
      </c>
      <c r="E5" s="12" t="s">
        <v>109</v>
      </c>
      <c r="F5" s="18" t="s">
        <v>100</v>
      </c>
      <c r="G5" s="38">
        <v>0.25</v>
      </c>
      <c r="H5" s="38">
        <v>0.3</v>
      </c>
      <c r="I5" s="38">
        <v>0.35</v>
      </c>
      <c r="L5" s="12" t="s">
        <v>85</v>
      </c>
    </row>
    <row r="6" spans="4:12" x14ac:dyDescent="0.25">
      <c r="D6" s="13" t="s">
        <v>94</v>
      </c>
      <c r="E6" s="12" t="s">
        <v>110</v>
      </c>
      <c r="F6" s="18" t="s">
        <v>101</v>
      </c>
      <c r="G6" s="39">
        <f>+G4*G5</f>
        <v>1.5</v>
      </c>
      <c r="H6" s="39">
        <f>+H4*H5</f>
        <v>1.7999999999999998</v>
      </c>
      <c r="I6" s="39">
        <f>+I4*I5</f>
        <v>2.0999999999999996</v>
      </c>
      <c r="L6" s="12" t="s">
        <v>86</v>
      </c>
    </row>
    <row r="7" spans="4:12" ht="30" x14ac:dyDescent="0.25">
      <c r="D7" s="13" t="s">
        <v>95</v>
      </c>
      <c r="E7" s="12" t="s">
        <v>114</v>
      </c>
      <c r="F7" s="18" t="s">
        <v>79</v>
      </c>
      <c r="G7" s="40">
        <v>15000000</v>
      </c>
      <c r="H7" s="40">
        <v>15000000</v>
      </c>
      <c r="I7" s="40">
        <v>15000000</v>
      </c>
      <c r="L7" s="12" t="s">
        <v>87</v>
      </c>
    </row>
    <row r="8" spans="4:12" x14ac:dyDescent="0.25">
      <c r="D8" s="13" t="s">
        <v>96</v>
      </c>
      <c r="E8" s="12" t="s">
        <v>111</v>
      </c>
      <c r="F8" s="13" t="s">
        <v>80</v>
      </c>
      <c r="G8" s="36">
        <v>0.1</v>
      </c>
      <c r="H8" s="36">
        <v>0.1</v>
      </c>
      <c r="I8" s="36">
        <v>0.1</v>
      </c>
      <c r="L8" s="12" t="s">
        <v>88</v>
      </c>
    </row>
    <row r="9" spans="4:12" ht="30" x14ac:dyDescent="0.25">
      <c r="D9" s="13" t="s">
        <v>97</v>
      </c>
      <c r="E9" s="12" t="s">
        <v>112</v>
      </c>
      <c r="F9" s="13" t="s">
        <v>102</v>
      </c>
      <c r="G9" s="40">
        <v>1500000</v>
      </c>
      <c r="H9" s="40">
        <v>1500000</v>
      </c>
      <c r="I9" s="40">
        <v>1500000</v>
      </c>
      <c r="L9" s="12" t="s">
        <v>89</v>
      </c>
    </row>
    <row r="10" spans="4:12" ht="30" x14ac:dyDescent="0.25">
      <c r="D10" s="13" t="s">
        <v>98</v>
      </c>
      <c r="E10" s="12" t="s">
        <v>90</v>
      </c>
      <c r="F10" s="18" t="s">
        <v>79</v>
      </c>
      <c r="G10" s="13">
        <v>6</v>
      </c>
      <c r="H10" s="37">
        <v>6</v>
      </c>
      <c r="I10" s="37">
        <v>6</v>
      </c>
      <c r="L10" s="12" t="s">
        <v>90</v>
      </c>
    </row>
    <row r="12" spans="4:12" ht="30" x14ac:dyDescent="0.25">
      <c r="D12" s="13" t="s">
        <v>99</v>
      </c>
      <c r="E12" s="12" t="s">
        <v>116</v>
      </c>
      <c r="F12" s="18" t="s">
        <v>103</v>
      </c>
      <c r="G12" s="5">
        <f>+G5*G9*G10</f>
        <v>2250000</v>
      </c>
      <c r="H12" s="5">
        <f>+H5*H9*H10</f>
        <v>2700000</v>
      </c>
      <c r="I12" s="5">
        <f>+I5*I9*I10</f>
        <v>3150000</v>
      </c>
      <c r="L12" s="11" t="s">
        <v>91</v>
      </c>
    </row>
    <row r="13" spans="4:12" ht="15.75" thickBot="1" x14ac:dyDescent="0.3">
      <c r="D13" s="13"/>
      <c r="E13" s="24" t="s">
        <v>83</v>
      </c>
      <c r="F13" s="25" t="s">
        <v>47</v>
      </c>
      <c r="G13" s="26">
        <v>0.15</v>
      </c>
      <c r="H13" s="26">
        <v>0.15</v>
      </c>
      <c r="I13" s="26">
        <v>0.15</v>
      </c>
    </row>
    <row r="14" spans="4:12" ht="30.75" thickBot="1" x14ac:dyDescent="0.3">
      <c r="D14" s="22" t="s">
        <v>3</v>
      </c>
      <c r="E14" s="29" t="s">
        <v>117</v>
      </c>
      <c r="F14" s="30"/>
      <c r="G14" s="33">
        <f>+G12-(G12*G13)</f>
        <v>1912500</v>
      </c>
      <c r="H14" s="33">
        <f>+H12-(H12*H13)</f>
        <v>2295000</v>
      </c>
      <c r="I14" s="33">
        <f>+I12-(I12*I13)</f>
        <v>2677500</v>
      </c>
    </row>
    <row r="15" spans="4:12" x14ac:dyDescent="0.25">
      <c r="E15" s="27" t="s">
        <v>121</v>
      </c>
      <c r="F15" s="28"/>
      <c r="G15" s="44">
        <f>+G14+H14+I14</f>
        <v>6885000</v>
      </c>
      <c r="H15" s="44"/>
      <c r="I15" s="44"/>
    </row>
    <row r="16" spans="4:12" x14ac:dyDescent="0.25">
      <c r="E16" s="15" t="s">
        <v>122</v>
      </c>
      <c r="F16" s="18"/>
      <c r="G16" s="45">
        <f>+G15-(G15*G13)</f>
        <v>5852250</v>
      </c>
      <c r="H16" s="45"/>
      <c r="I16" s="45"/>
    </row>
    <row r="18" spans="4:5" s="3" customFormat="1" x14ac:dyDescent="0.25">
      <c r="D18" s="2"/>
      <c r="E18" s="17"/>
    </row>
  </sheetData>
  <mergeCells count="3">
    <mergeCell ref="D2:I2"/>
    <mergeCell ref="G15:I15"/>
    <mergeCell ref="G16:I16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AD21F-0B61-4882-B12A-D201C0776E3D}">
  <dimension ref="C6:I35"/>
  <sheetViews>
    <sheetView showGridLines="0" workbookViewId="0">
      <selection activeCell="E23" sqref="E23"/>
    </sheetView>
  </sheetViews>
  <sheetFormatPr baseColWidth="10" defaultRowHeight="15" x14ac:dyDescent="0.25"/>
  <cols>
    <col min="3" max="3" width="27.85546875" customWidth="1"/>
    <col min="4" max="4" width="23" customWidth="1"/>
    <col min="5" max="11" width="23.28515625" customWidth="1"/>
  </cols>
  <sheetData>
    <row r="6" spans="3:9" ht="15.75" x14ac:dyDescent="0.25">
      <c r="D6" s="6" t="s">
        <v>107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</row>
    <row r="7" spans="3:9" ht="15.75" x14ac:dyDescent="0.25">
      <c r="C7" s="4" t="s">
        <v>105</v>
      </c>
      <c r="D7" s="4">
        <v>0</v>
      </c>
      <c r="E7" s="5">
        <v>1320000</v>
      </c>
      <c r="F7" s="5">
        <v>2310000</v>
      </c>
      <c r="G7" s="5">
        <v>3520000</v>
      </c>
      <c r="H7" s="5">
        <f>SUM(E7:G7)</f>
        <v>7150000</v>
      </c>
      <c r="I7" s="5">
        <v>5753719</v>
      </c>
    </row>
    <row r="8" spans="3:9" ht="15.75" x14ac:dyDescent="0.25">
      <c r="C8" s="4" t="s">
        <v>106</v>
      </c>
      <c r="D8" s="5">
        <v>246790</v>
      </c>
      <c r="E8" s="5">
        <v>245824</v>
      </c>
      <c r="F8" s="5">
        <v>188324</v>
      </c>
      <c r="G8" s="5">
        <v>188324</v>
      </c>
      <c r="H8" s="5">
        <f t="shared" ref="H8:H9" si="0">SUM(E8:G8)</f>
        <v>622472</v>
      </c>
      <c r="I8" s="5">
        <v>767397</v>
      </c>
    </row>
    <row r="9" spans="3:9" ht="15.75" x14ac:dyDescent="0.25">
      <c r="C9" s="4" t="s">
        <v>115</v>
      </c>
      <c r="D9" s="4">
        <v>0</v>
      </c>
      <c r="E9" s="5">
        <v>238050</v>
      </c>
      <c r="F9" s="5">
        <v>288995</v>
      </c>
      <c r="G9" s="5">
        <v>410780</v>
      </c>
      <c r="H9" s="5">
        <f t="shared" si="0"/>
        <v>937825</v>
      </c>
      <c r="I9" s="5">
        <v>763873</v>
      </c>
    </row>
    <row r="10" spans="3:9" ht="21" x14ac:dyDescent="0.35">
      <c r="C10" s="8" t="s">
        <v>104</v>
      </c>
      <c r="D10" s="7">
        <f t="shared" ref="D10:I10" si="1">SUM(D7:D9)</f>
        <v>246790</v>
      </c>
      <c r="E10" s="7">
        <f t="shared" si="1"/>
        <v>1803874</v>
      </c>
      <c r="F10" s="7">
        <f t="shared" si="1"/>
        <v>2787319</v>
      </c>
      <c r="G10" s="7">
        <f t="shared" si="1"/>
        <v>4119104</v>
      </c>
      <c r="H10" s="7">
        <f t="shared" si="1"/>
        <v>8710297</v>
      </c>
      <c r="I10" s="7">
        <f t="shared" si="1"/>
        <v>7284989</v>
      </c>
    </row>
    <row r="11" spans="3:9" x14ac:dyDescent="0.25">
      <c r="C11" s="1"/>
      <c r="D11" s="1"/>
    </row>
    <row r="12" spans="3:9" x14ac:dyDescent="0.25">
      <c r="C12" s="1"/>
      <c r="D12" s="1"/>
    </row>
    <row r="15" spans="3:9" x14ac:dyDescent="0.25">
      <c r="C15" s="1"/>
      <c r="D15" s="1"/>
    </row>
    <row r="16" spans="3:9" x14ac:dyDescent="0.25">
      <c r="C16" s="1"/>
      <c r="D16" s="1"/>
    </row>
    <row r="17" spans="3:4" x14ac:dyDescent="0.25">
      <c r="C17" s="1"/>
      <c r="D17" s="1"/>
    </row>
    <row r="18" spans="3:4" x14ac:dyDescent="0.25">
      <c r="C18" s="1"/>
      <c r="D18" s="1"/>
    </row>
    <row r="19" spans="3:4" x14ac:dyDescent="0.25">
      <c r="C19" s="1"/>
      <c r="D19" s="1"/>
    </row>
    <row r="20" spans="3:4" x14ac:dyDescent="0.25">
      <c r="C20" s="1"/>
      <c r="D20" s="1"/>
    </row>
    <row r="23" spans="3:4" x14ac:dyDescent="0.25">
      <c r="C23" s="1"/>
      <c r="D23" s="1"/>
    </row>
    <row r="24" spans="3:4" x14ac:dyDescent="0.25">
      <c r="C24" s="1"/>
      <c r="D24" s="1"/>
    </row>
    <row r="25" spans="3:4" x14ac:dyDescent="0.25">
      <c r="C25" s="1"/>
      <c r="D25" s="1"/>
    </row>
    <row r="26" spans="3:4" x14ac:dyDescent="0.25">
      <c r="C26" s="1"/>
      <c r="D26" s="1"/>
    </row>
    <row r="27" spans="3:4" x14ac:dyDescent="0.25">
      <c r="C27" s="1"/>
      <c r="D27" s="1"/>
    </row>
    <row r="28" spans="3:4" x14ac:dyDescent="0.25">
      <c r="C28" s="1"/>
      <c r="D28" s="1"/>
    </row>
    <row r="30" spans="3:4" x14ac:dyDescent="0.25">
      <c r="C30" s="1"/>
      <c r="D30" s="1"/>
    </row>
    <row r="31" spans="3:4" x14ac:dyDescent="0.25">
      <c r="C31" s="1"/>
      <c r="D31" s="1"/>
    </row>
    <row r="32" spans="3:4" x14ac:dyDescent="0.25">
      <c r="C32" s="1"/>
      <c r="D32" s="1"/>
    </row>
    <row r="33" spans="3:4" x14ac:dyDescent="0.25">
      <c r="C33" s="1"/>
      <c r="D33" s="1"/>
    </row>
    <row r="34" spans="3:4" x14ac:dyDescent="0.25">
      <c r="C34" s="1"/>
      <c r="D34" s="1"/>
    </row>
    <row r="35" spans="3:4" x14ac:dyDescent="0.25">
      <c r="C35" s="1"/>
      <c r="D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ROI</vt:lpstr>
      <vt:lpstr>Beneficio Total</vt:lpstr>
      <vt:lpstr>MejorasEnLaProductividad</vt:lpstr>
      <vt:lpstr>ReduccionDefectosProduccion</vt:lpstr>
      <vt:lpstr>DowntimeReducido</vt:lpstr>
      <vt:lpstr>ValorNegocioPorTime2Market</vt:lpstr>
      <vt:lpstr>Costo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GreenSQA</dc:creator>
  <cp:lastModifiedBy>Margaret Florian Caipa</cp:lastModifiedBy>
  <dcterms:created xsi:type="dcterms:W3CDTF">2015-06-05T18:17:20Z</dcterms:created>
  <dcterms:modified xsi:type="dcterms:W3CDTF">2024-02-28T17:19:18Z</dcterms:modified>
</cp:coreProperties>
</file>